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andra\Documents\Biogas\Wärmeleitung\"/>
    </mc:Choice>
  </mc:AlternateContent>
  <bookViews>
    <workbookView xWindow="0" yWindow="0" windowWidth="28800" windowHeight="12330"/>
  </bookViews>
  <sheets>
    <sheet name="Tabelle1" sheetId="1" r:id="rId1"/>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J32" i="1"/>
  <c r="B21" i="1"/>
  <c r="B23" i="1" s="1"/>
  <c r="J35" i="1" l="1"/>
  <c r="J23" i="1"/>
  <c r="J25" i="1" s="1"/>
  <c r="J21" i="1"/>
  <c r="F35" i="1"/>
  <c r="F21" i="1"/>
  <c r="F23" i="1" s="1"/>
  <c r="F16" i="1"/>
  <c r="F19" i="1" s="1"/>
  <c r="B35" i="1"/>
  <c r="B16" i="1"/>
  <c r="B19" i="1" s="1"/>
  <c r="J36" i="1" l="1"/>
  <c r="D57" i="1" s="1"/>
  <c r="F36" i="1"/>
  <c r="D56" i="1" s="1"/>
  <c r="F37" i="1"/>
  <c r="J38" i="1"/>
  <c r="B24" i="1"/>
  <c r="B38" i="1" s="1"/>
  <c r="B36" i="1"/>
  <c r="D55" i="1" s="1"/>
  <c r="J37" i="1"/>
  <c r="J26" i="1"/>
  <c r="J27" i="1" s="1"/>
  <c r="F24" i="1"/>
  <c r="F38" i="1" s="1"/>
  <c r="B37" i="1"/>
  <c r="D63" i="1" l="1"/>
  <c r="F39" i="1"/>
  <c r="D50" i="1" s="1"/>
  <c r="D62" i="1"/>
  <c r="F62" i="1" s="1"/>
  <c r="B39" i="1"/>
  <c r="D49" i="1" s="1"/>
  <c r="F63" i="1"/>
  <c r="J39" i="1"/>
  <c r="D51" i="1" s="1"/>
</calcChain>
</file>

<file path=xl/comments1.xml><?xml version="1.0" encoding="utf-8"?>
<comments xmlns="http://schemas.openxmlformats.org/spreadsheetml/2006/main">
  <authors>
    <author>Florian</author>
  </authors>
  <commentList>
    <comment ref="F14" authorId="0" shapeId="0">
      <text>
        <r>
          <rPr>
            <b/>
            <sz val="9"/>
            <color indexed="81"/>
            <rFont val="Segoe UI"/>
            <family val="2"/>
          </rPr>
          <t>Florian:</t>
        </r>
        <r>
          <rPr>
            <sz val="9"/>
            <color indexed="81"/>
            <rFont val="Segoe UI"/>
            <family val="2"/>
          </rPr>
          <t xml:space="preserve">
Was ist der Unterschied zwischen Brennwert und Heizwert?
Der Brennwert beschreibt den gesamten Energieinhalt, also inklusive der Energie, die im Rauchgas enthalten ist. Er ist daher immer der höhere Wert. Der kleinere Heizwert geht davon aus, dass das heiße Rauchgas nach der Verbrennung ungenutzt durch den Schornstein entweicht.</t>
        </r>
      </text>
    </comment>
    <comment ref="J14" authorId="0" shapeId="0">
      <text>
        <r>
          <rPr>
            <b/>
            <sz val="9"/>
            <color indexed="81"/>
            <rFont val="Segoe UI"/>
            <family val="2"/>
          </rPr>
          <t xml:space="preserve">
Kein Verlust e</t>
        </r>
        <r>
          <rPr>
            <sz val="9"/>
            <color indexed="81"/>
            <rFont val="Segoe UI"/>
            <family val="2"/>
          </rPr>
          <t>nthalten:  kWh Fernwärme ist gleich verbrauchte 
kWh Fernwärme</t>
        </r>
      </text>
    </comment>
    <comment ref="J16" authorId="0" shapeId="0">
      <text>
        <r>
          <rPr>
            <b/>
            <sz val="9"/>
            <color indexed="81"/>
            <rFont val="Segoe UI"/>
            <family val="2"/>
          </rPr>
          <t>Florian:</t>
        </r>
        <r>
          <rPr>
            <sz val="9"/>
            <color indexed="81"/>
            <rFont val="Segoe UI"/>
            <family val="2"/>
          </rPr>
          <t xml:space="preserve">
10 Jahre fest
</t>
        </r>
      </text>
    </comment>
    <comment ref="B21" authorId="0" shapeId="0">
      <text>
        <r>
          <rPr>
            <b/>
            <sz val="9"/>
            <color indexed="81"/>
            <rFont val="Segoe UI"/>
            <family val="2"/>
          </rPr>
          <t>Florian:</t>
        </r>
        <r>
          <rPr>
            <sz val="9"/>
            <color indexed="81"/>
            <rFont val="Segoe UI"/>
            <family val="2"/>
          </rPr>
          <t xml:space="preserve">
Umrechnungsfaktor:
1 Liter Heizöl enspricht 
10 kWh</t>
        </r>
      </text>
    </comment>
    <comment ref="F21" authorId="0" shapeId="0">
      <text>
        <r>
          <rPr>
            <b/>
            <sz val="9"/>
            <color indexed="81"/>
            <rFont val="Segoe UI"/>
            <family val="2"/>
          </rPr>
          <t>Florian:</t>
        </r>
        <r>
          <rPr>
            <sz val="9"/>
            <color indexed="81"/>
            <rFont val="Segoe UI"/>
            <family val="2"/>
          </rPr>
          <t xml:space="preserve">
Achtung: Umrechnung von Brennwert auf Heizwert nicht übersehen
Faktor 1,1 !!!!!!
</t>
        </r>
      </text>
    </comment>
    <comment ref="B22" authorId="0" shapeId="0">
      <text>
        <r>
          <rPr>
            <b/>
            <sz val="9"/>
            <color indexed="81"/>
            <rFont val="Segoe UI"/>
            <family val="2"/>
          </rPr>
          <t>Florian:</t>
        </r>
        <r>
          <rPr>
            <sz val="9"/>
            <color indexed="81"/>
            <rFont val="Segoe UI"/>
            <family val="2"/>
          </rPr>
          <t xml:space="preserve">
Wirkungsgrad bei 80 %.
Der Wirkungsgrad einer Ölheizung
zeigt, wieviel der durch das Öl zugeführten Energie bei voller Auslastung und unter optimalen Bedingungen  in nutzbare Wärme umgewandelt werden kann.
20% sind Verluste durch Wärmeabstahlung des Kessels und Kamin
</t>
        </r>
      </text>
    </comment>
    <comment ref="J24" authorId="0" shapeId="0">
      <text>
        <r>
          <rPr>
            <b/>
            <sz val="9"/>
            <color indexed="81"/>
            <rFont val="Segoe UI"/>
            <family val="2"/>
          </rPr>
          <t>Florian:</t>
        </r>
        <r>
          <rPr>
            <sz val="9"/>
            <color indexed="81"/>
            <rFont val="Segoe UI"/>
            <family val="2"/>
          </rPr>
          <t xml:space="preserve">
KEIN Wärmeverlust
Es wird nur bezahlt was tatsächlich verbraucht wird
</t>
        </r>
      </text>
    </comment>
  </commentList>
</comments>
</file>

<file path=xl/sharedStrings.xml><?xml version="1.0" encoding="utf-8"?>
<sst xmlns="http://schemas.openxmlformats.org/spreadsheetml/2006/main" count="154" uniqueCount="79">
  <si>
    <t>l/Jahr</t>
  </si>
  <si>
    <t>€/l</t>
  </si>
  <si>
    <t>€/Jahr</t>
  </si>
  <si>
    <t>Wartung und Reperatur</t>
  </si>
  <si>
    <t>Kaminkehrer</t>
  </si>
  <si>
    <t>Variable Kosten Jahr Öl</t>
  </si>
  <si>
    <t>Brennstoffenergie</t>
  </si>
  <si>
    <t>kWh</t>
  </si>
  <si>
    <t>%</t>
  </si>
  <si>
    <t>tatsächliche genutzte Wärmemenge</t>
  </si>
  <si>
    <t>Wärmepreis pro Kilowattstunde</t>
  </si>
  <si>
    <t>Cent/kwh</t>
  </si>
  <si>
    <t>Kosten für eine neue Ölheizung</t>
  </si>
  <si>
    <t>€</t>
  </si>
  <si>
    <t>Zins angenommen</t>
  </si>
  <si>
    <t>Nutzungsdauer der Anlage</t>
  </si>
  <si>
    <t>Jahre</t>
  </si>
  <si>
    <t>Feste Kosten pro Jahr (Zins+ Abschreibung)</t>
  </si>
  <si>
    <t>Insgesamte Kosten pro Jahr</t>
  </si>
  <si>
    <t>Festkosten pro kWh</t>
  </si>
  <si>
    <t>Cent/kWh</t>
  </si>
  <si>
    <t>plus Heizölkosten pro kWh</t>
  </si>
  <si>
    <t>insg Kosten pro KWh</t>
  </si>
  <si>
    <t>Gaskosten insg. pro Jahr</t>
  </si>
  <si>
    <t>Variable Kosten Jahr Gas</t>
  </si>
  <si>
    <t>Kosten für eine neue Gasheizung</t>
  </si>
  <si>
    <t>Festkosten pro kw/h</t>
  </si>
  <si>
    <t>plus Heizkosten Gas pro kw/h</t>
  </si>
  <si>
    <t>Gaspreis 10 Jahre</t>
  </si>
  <si>
    <t>kw/h /Jahr</t>
  </si>
  <si>
    <t>Grundgebühr pro Jahr</t>
  </si>
  <si>
    <t>€ /pro Jahr</t>
  </si>
  <si>
    <t>Heizkosten Fernwärme pro Jahr</t>
  </si>
  <si>
    <t>Kaminkerher</t>
  </si>
  <si>
    <t>Jahreskosten Heizmaterial</t>
  </si>
  <si>
    <t>Wärmenge</t>
  </si>
  <si>
    <t>tatsächliche Wärmemenge</t>
  </si>
  <si>
    <t>Kosten Anschluss Fernwärmenetz</t>
  </si>
  <si>
    <t>Kosten Umbau Heizungsbauer</t>
  </si>
  <si>
    <t>Förderung BAFA</t>
  </si>
  <si>
    <t>Kosten abz. BAFA Förderung</t>
  </si>
  <si>
    <t>Zins</t>
  </si>
  <si>
    <t>Nutzungsdauer</t>
  </si>
  <si>
    <t>Festkosten pro Kwh</t>
  </si>
  <si>
    <t>plus Heizkosten pro kw/h</t>
  </si>
  <si>
    <t>Fernwärme</t>
  </si>
  <si>
    <t xml:space="preserve">Feste Kosten pro Jahr </t>
  </si>
  <si>
    <t xml:space="preserve">Variable Kosten </t>
  </si>
  <si>
    <t>Heizölkosten pro Jahr</t>
  </si>
  <si>
    <t>angenommener Heizölpreis (in 10 Jahr)</t>
  </si>
  <si>
    <t>Instandsetzung / Reperatur</t>
  </si>
  <si>
    <t>Wärmepreis pro kWh</t>
  </si>
  <si>
    <t>Ergebnis</t>
  </si>
  <si>
    <t>Kostenrechner Ölheizung</t>
  </si>
  <si>
    <t>Kostenrechner Erdgasanschluss</t>
  </si>
  <si>
    <t>Brennstoffenergie (Heizwert)</t>
  </si>
  <si>
    <t>Wert dürfen NICHT verändert werden</t>
  </si>
  <si>
    <t>MUSS / KANN vom Kunden ausgefüllt werden</t>
  </si>
  <si>
    <t>Kostenrechner Fernwärme</t>
  </si>
  <si>
    <t xml:space="preserve">Vergleichsrechner von Ölheizung, Gasheizung und Fernwärme </t>
  </si>
  <si>
    <t>Fernwärmepreis in 10 Jahre</t>
  </si>
  <si>
    <t>tat. genutzte Wärmemenge</t>
  </si>
  <si>
    <t>Wirkungsgrad</t>
  </si>
  <si>
    <t>Ölverbrauch / Jahr</t>
  </si>
  <si>
    <t>Gasverbrauch / Jahr (Brennwert)</t>
  </si>
  <si>
    <t>Verbrauchte kWh / Jahr</t>
  </si>
  <si>
    <t>Wärmenetz Ergoldsbach</t>
  </si>
  <si>
    <t>Cent / kWh</t>
  </si>
  <si>
    <t>Ölheizung</t>
  </si>
  <si>
    <t xml:space="preserve">Gasheizung </t>
  </si>
  <si>
    <t>Gesamtkosten pro Jahr</t>
  </si>
  <si>
    <t>Einsparpotenzial Fernwärme</t>
  </si>
  <si>
    <t>Fenrwärme gegenüber Öl</t>
  </si>
  <si>
    <t>Fernwärme gegenüber Gas</t>
  </si>
  <si>
    <t>Auf 10 Jahre</t>
  </si>
  <si>
    <t>Gegenüberstellung der verschiedenen errechnenten Preise der kWh</t>
  </si>
  <si>
    <t>Kosten pro kWh</t>
  </si>
  <si>
    <t>Feste Kosten / Jahr (Zins+ Abschreibung)</t>
  </si>
  <si>
    <t>Bitte nur BRUTTO-Preise eingeben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</si>
</sst>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 _€_-;\-* #,##0.00\ _€_-;_-* &quot;-&quot;??\ _€_-;_-@_-"/>
    <numFmt numFmtId="164" formatCode="_-* #,##0\ _€_-;\-* #,##0\ _€_-;_-* &quot;-&quot;??\ _€_-;_-@_-"/>
    <numFmt numFmtId="165" formatCode="_-* #,##0\ &quot;€&quot;_-;\-* #,##0\ &quot;€&quot;_-;_-* &quot;-&quot;??\ &quot;€&quot;_-;_-@_-"/>
  </numFmts>
  <fonts count="27" x14ac:knownFonts="1">
    <font>
      <sz val="11"/>
      <color theme="1"/>
      <name val="Calibri"/>
      <family val="2"/>
      <scheme val="minor"/>
    </font>
    <font>
      <sz val="10"/>
      <name val="Arial"/>
      <family val="2"/>
    </font>
    <font>
      <b/>
      <sz val="11"/>
      <color rgb="FFFF0000"/>
      <name val="Calibri"/>
      <family val="2"/>
      <scheme val="minor"/>
    </font>
    <font>
      <sz val="16"/>
      <color theme="1"/>
      <name val="Calibri"/>
      <family val="2"/>
      <scheme val="minor"/>
    </font>
    <font>
      <sz val="9"/>
      <color indexed="81"/>
      <name val="Segoe UI"/>
      <family val="2"/>
    </font>
    <font>
      <b/>
      <sz val="9"/>
      <color indexed="81"/>
      <name val="Segoe UI"/>
      <family val="2"/>
    </font>
    <font>
      <sz val="14"/>
      <color theme="1"/>
      <name val="Calibri"/>
      <family val="2"/>
      <scheme val="minor"/>
    </font>
    <font>
      <sz val="18"/>
      <color theme="1"/>
      <name val="Calibri"/>
      <family val="2"/>
      <scheme val="minor"/>
    </font>
    <font>
      <sz val="14"/>
      <color rgb="FFFF5050"/>
      <name val="Calibri"/>
      <family val="2"/>
      <scheme val="minor"/>
    </font>
    <font>
      <u/>
      <sz val="14"/>
      <color theme="1"/>
      <name val="Calibri"/>
      <family val="2"/>
      <scheme val="minor"/>
    </font>
    <font>
      <sz val="11"/>
      <color theme="1"/>
      <name val="Calibri"/>
      <family val="2"/>
      <scheme val="minor"/>
    </font>
    <font>
      <b/>
      <sz val="48"/>
      <color rgb="FF33CC33"/>
      <name val="Calibri Light"/>
      <family val="2"/>
      <scheme val="major"/>
    </font>
    <font>
      <sz val="10"/>
      <name val="Calibri"/>
      <family val="2"/>
      <scheme val="minor"/>
    </font>
    <font>
      <b/>
      <sz val="10"/>
      <name val="Calibri"/>
      <family val="2"/>
      <scheme val="minor"/>
    </font>
    <font>
      <b/>
      <u/>
      <sz val="10"/>
      <name val="Calibri"/>
      <family val="2"/>
      <scheme val="minor"/>
    </font>
    <font>
      <u/>
      <sz val="10"/>
      <name val="Calibri"/>
      <family val="2"/>
      <scheme val="minor"/>
    </font>
    <font>
      <b/>
      <u/>
      <sz val="11"/>
      <name val="Calibri"/>
      <family val="2"/>
      <scheme val="minor"/>
    </font>
    <font>
      <b/>
      <sz val="11"/>
      <name val="Calibri"/>
      <family val="2"/>
      <scheme val="minor"/>
    </font>
    <font>
      <b/>
      <sz val="11"/>
      <color rgb="FF33CC33"/>
      <name val="Calibri Light"/>
      <family val="2"/>
      <scheme val="major"/>
    </font>
    <font>
      <b/>
      <sz val="28"/>
      <color theme="0"/>
      <name val="Calibri Light"/>
      <family val="2"/>
      <scheme val="major"/>
    </font>
    <font>
      <b/>
      <sz val="11"/>
      <color theme="0"/>
      <name val="Calibri Light"/>
      <family val="2"/>
      <scheme val="major"/>
    </font>
    <font>
      <b/>
      <u/>
      <sz val="28"/>
      <color rgb="FF33CC33"/>
      <name val="Calibri Light"/>
      <family val="2"/>
      <scheme val="major"/>
    </font>
    <font>
      <b/>
      <u/>
      <sz val="11"/>
      <color rgb="FF33CC33"/>
      <name val="Calibri Light"/>
      <family val="2"/>
      <scheme val="major"/>
    </font>
    <font>
      <b/>
      <u/>
      <sz val="22"/>
      <color rgb="FF33CC33"/>
      <name val="Calibri Light"/>
      <family val="2"/>
      <scheme val="major"/>
    </font>
    <font>
      <b/>
      <u/>
      <sz val="18"/>
      <color rgb="FFC00000"/>
      <name val="Calibri"/>
      <family val="2"/>
      <scheme val="minor"/>
    </font>
    <font>
      <b/>
      <u/>
      <sz val="24"/>
      <color rgb="FF33CC33"/>
      <name val="Calibri Light"/>
      <family val="2"/>
      <scheme val="major"/>
    </font>
    <font>
      <b/>
      <u/>
      <sz val="10"/>
      <color theme="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9" tint="0.59999389629810485"/>
        <bgColor indexed="64"/>
      </patternFill>
    </fill>
    <fill>
      <patternFill patternType="solid">
        <fgColor rgb="FF33CC3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theme="0"/>
      </bottom>
      <diagonal/>
    </border>
    <border>
      <left/>
      <right style="thin">
        <color theme="0"/>
      </right>
      <top/>
      <bottom/>
      <diagonal/>
    </border>
  </borders>
  <cellStyleXfs count="5">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2" fillId="0" borderId="0" xfId="0" applyFont="1" applyFill="1" applyBorder="1"/>
    <xf numFmtId="0" fontId="3" fillId="2" borderId="0" xfId="0" applyFont="1" applyFill="1"/>
    <xf numFmtId="0" fontId="3" fillId="0" borderId="0" xfId="0" applyFont="1"/>
    <xf numFmtId="0" fontId="3" fillId="3" borderId="0" xfId="0" applyFont="1" applyFill="1"/>
    <xf numFmtId="0" fontId="7" fillId="0" borderId="0" xfId="0" applyFont="1"/>
    <xf numFmtId="2" fontId="3" fillId="0" borderId="0" xfId="0" applyNumberFormat="1" applyFont="1"/>
    <xf numFmtId="0" fontId="6" fillId="0" borderId="0" xfId="0" applyFont="1"/>
    <xf numFmtId="0" fontId="6" fillId="0" borderId="3" xfId="0" applyFont="1" applyBorder="1"/>
    <xf numFmtId="0" fontId="6" fillId="0" borderId="6" xfId="0" applyFont="1" applyBorder="1"/>
    <xf numFmtId="0" fontId="6" fillId="0" borderId="0" xfId="0" applyFont="1" applyBorder="1"/>
    <xf numFmtId="0" fontId="6" fillId="0" borderId="5" xfId="0" applyFont="1" applyBorder="1"/>
    <xf numFmtId="3" fontId="6" fillId="0" borderId="0" xfId="0" applyNumberFormat="1" applyFont="1" applyBorder="1"/>
    <xf numFmtId="0" fontId="8" fillId="0" borderId="0" xfId="0" applyFont="1" applyBorder="1"/>
    <xf numFmtId="0" fontId="8" fillId="0" borderId="5" xfId="0" applyFont="1" applyBorder="1"/>
    <xf numFmtId="0" fontId="6" fillId="0" borderId="3" xfId="0" applyFont="1" applyBorder="1" applyAlignment="1">
      <alignment horizontal="right"/>
    </xf>
    <xf numFmtId="0" fontId="6" fillId="0" borderId="4" xfId="0" applyFont="1" applyBorder="1"/>
    <xf numFmtId="2" fontId="6" fillId="0" borderId="0" xfId="0" applyNumberFormat="1" applyFont="1" applyBorder="1"/>
    <xf numFmtId="0" fontId="6" fillId="0" borderId="7" xfId="0" applyFont="1" applyBorder="1"/>
    <xf numFmtId="0" fontId="6" fillId="0" borderId="8" xfId="0" applyFont="1" applyBorder="1"/>
    <xf numFmtId="0" fontId="6" fillId="0" borderId="9" xfId="0" applyFont="1" applyBorder="1"/>
    <xf numFmtId="0" fontId="9" fillId="0" borderId="2" xfId="0" applyFont="1" applyBorder="1"/>
    <xf numFmtId="0" fontId="9" fillId="0" borderId="3" xfId="0" applyFont="1" applyBorder="1"/>
    <xf numFmtId="0" fontId="11" fillId="0" borderId="0" xfId="0" applyFont="1" applyAlignment="1"/>
    <xf numFmtId="0" fontId="3" fillId="4" borderId="0" xfId="0" applyFont="1" applyFill="1"/>
    <xf numFmtId="0" fontId="12" fillId="0" borderId="6" xfId="1" applyFont="1" applyFill="1" applyBorder="1"/>
    <xf numFmtId="0" fontId="12" fillId="0" borderId="2" xfId="1" applyFont="1" applyFill="1" applyBorder="1"/>
    <xf numFmtId="0" fontId="13" fillId="0" borderId="6" xfId="1" applyFont="1" applyFill="1" applyBorder="1"/>
    <xf numFmtId="0" fontId="13" fillId="0" borderId="7" xfId="1" applyFont="1" applyFill="1" applyBorder="1"/>
    <xf numFmtId="0" fontId="10" fillId="0" borderId="0" xfId="0" applyFont="1"/>
    <xf numFmtId="0" fontId="10" fillId="0" borderId="11" xfId="0" applyFont="1" applyBorder="1"/>
    <xf numFmtId="0" fontId="10" fillId="0" borderId="0" xfId="0" applyFont="1" applyFill="1"/>
    <xf numFmtId="0" fontId="10" fillId="0" borderId="6" xfId="0" applyFont="1" applyFill="1" applyBorder="1"/>
    <xf numFmtId="0" fontId="10" fillId="0" borderId="5" xfId="0" applyFont="1" applyFill="1" applyBorder="1"/>
    <xf numFmtId="0" fontId="10" fillId="0" borderId="0" xfId="0" applyFont="1" applyFill="1" applyBorder="1"/>
    <xf numFmtId="0" fontId="10" fillId="0" borderId="6" xfId="0" applyFont="1" applyBorder="1"/>
    <xf numFmtId="0" fontId="10" fillId="0" borderId="0" xfId="0" applyFont="1" applyBorder="1"/>
    <xf numFmtId="0" fontId="10" fillId="0" borderId="5" xfId="0" applyFont="1" applyBorder="1"/>
    <xf numFmtId="0" fontId="14" fillId="0" borderId="6" xfId="1" applyFont="1" applyFill="1" applyBorder="1" applyAlignment="1">
      <alignment horizontal="center"/>
    </xf>
    <xf numFmtId="0" fontId="12" fillId="0" borderId="0" xfId="1" applyFont="1" applyFill="1" applyBorder="1"/>
    <xf numFmtId="0" fontId="12" fillId="0" borderId="5" xfId="1" applyFont="1" applyFill="1" applyBorder="1"/>
    <xf numFmtId="3" fontId="12" fillId="2" borderId="3" xfId="1" applyNumberFormat="1" applyFont="1" applyFill="1" applyBorder="1"/>
    <xf numFmtId="0" fontId="12" fillId="0" borderId="4" xfId="1" applyFont="1" applyFill="1" applyBorder="1"/>
    <xf numFmtId="0" fontId="12" fillId="0" borderId="2" xfId="1" applyFont="1" applyBorder="1"/>
    <xf numFmtId="0" fontId="12" fillId="0" borderId="4" xfId="1" applyFont="1" applyBorder="1"/>
    <xf numFmtId="4" fontId="12" fillId="2" borderId="0" xfId="1" applyNumberFormat="1" applyFont="1" applyFill="1" applyBorder="1"/>
    <xf numFmtId="0" fontId="12" fillId="0" borderId="6" xfId="1" applyFont="1" applyBorder="1"/>
    <xf numFmtId="0" fontId="12" fillId="0" borderId="5" xfId="1" applyFont="1" applyBorder="1"/>
    <xf numFmtId="3" fontId="12" fillId="3" borderId="0" xfId="1" applyNumberFormat="1" applyFont="1" applyFill="1" applyBorder="1"/>
    <xf numFmtId="44" fontId="12" fillId="0" borderId="5" xfId="3" applyFont="1" applyBorder="1"/>
    <xf numFmtId="3" fontId="12" fillId="2" borderId="0" xfId="1" applyNumberFormat="1" applyFont="1" applyFill="1" applyBorder="1"/>
    <xf numFmtId="4" fontId="12" fillId="0" borderId="0" xfId="1" applyNumberFormat="1" applyFont="1" applyFill="1" applyBorder="1" applyAlignment="1">
      <alignment horizontal="center"/>
    </xf>
    <xf numFmtId="3" fontId="13" fillId="3" borderId="0" xfId="1" applyNumberFormat="1" applyFont="1" applyFill="1" applyBorder="1"/>
    <xf numFmtId="0" fontId="13" fillId="0" borderId="6" xfId="1" applyFont="1" applyBorder="1"/>
    <xf numFmtId="1" fontId="12" fillId="3" borderId="0" xfId="1" applyNumberFormat="1" applyFont="1" applyFill="1" applyBorder="1"/>
    <xf numFmtId="0" fontId="12" fillId="0" borderId="0" xfId="1" applyFont="1" applyBorder="1"/>
    <xf numFmtId="2" fontId="13" fillId="4" borderId="8" xfId="1" applyNumberFormat="1" applyFont="1" applyFill="1" applyBorder="1"/>
    <xf numFmtId="0" fontId="13" fillId="0" borderId="9" xfId="1" applyFont="1" applyFill="1" applyBorder="1"/>
    <xf numFmtId="2" fontId="13" fillId="0" borderId="0" xfId="1" applyNumberFormat="1" applyFont="1" applyFill="1" applyBorder="1"/>
    <xf numFmtId="0" fontId="13" fillId="0" borderId="5" xfId="1" applyFont="1" applyFill="1" applyBorder="1"/>
    <xf numFmtId="4" fontId="12" fillId="3" borderId="0" xfId="1" applyNumberFormat="1" applyFont="1" applyFill="1" applyBorder="1"/>
    <xf numFmtId="0" fontId="13" fillId="0" borderId="7" xfId="1" applyFont="1" applyBorder="1"/>
    <xf numFmtId="0" fontId="13" fillId="0" borderId="9" xfId="1" applyFont="1" applyBorder="1"/>
    <xf numFmtId="3" fontId="12" fillId="2" borderId="10" xfId="1" applyNumberFormat="1" applyFont="1" applyFill="1" applyBorder="1"/>
    <xf numFmtId="3" fontId="12" fillId="2" borderId="1" xfId="1" applyNumberFormat="1" applyFont="1" applyFill="1" applyBorder="1"/>
    <xf numFmtId="1" fontId="12" fillId="2" borderId="1" xfId="4" applyNumberFormat="1" applyFont="1" applyFill="1" applyBorder="1" applyAlignment="1">
      <alignment horizontal="center"/>
    </xf>
    <xf numFmtId="0" fontId="15" fillId="0" borderId="6" xfId="1" applyFont="1" applyBorder="1"/>
    <xf numFmtId="165" fontId="12" fillId="3" borderId="1" xfId="3" applyNumberFormat="1" applyFont="1" applyFill="1" applyBorder="1"/>
    <xf numFmtId="0" fontId="12" fillId="2" borderId="0" xfId="1" applyFont="1" applyFill="1" applyBorder="1"/>
    <xf numFmtId="0" fontId="12" fillId="3" borderId="0" xfId="1" applyFont="1" applyFill="1" applyBorder="1"/>
    <xf numFmtId="0" fontId="12" fillId="2" borderId="0" xfId="1" applyFont="1" applyFill="1" applyBorder="1" applyAlignment="1">
      <alignment horizontal="right"/>
    </xf>
    <xf numFmtId="164" fontId="13" fillId="3" borderId="0" xfId="2" applyNumberFormat="1" applyFont="1" applyFill="1" applyBorder="1"/>
    <xf numFmtId="3" fontId="16" fillId="3" borderId="0" xfId="1" applyNumberFormat="1" applyFont="1" applyFill="1" applyBorder="1"/>
    <xf numFmtId="0" fontId="17" fillId="0" borderId="5" xfId="1" applyFont="1" applyFill="1" applyBorder="1"/>
    <xf numFmtId="0" fontId="17" fillId="0" borderId="5" xfId="1" applyFont="1" applyBorder="1"/>
    <xf numFmtId="2" fontId="12" fillId="3" borderId="0" xfId="1" applyNumberFormat="1" applyFont="1" applyFill="1" applyBorder="1"/>
    <xf numFmtId="0" fontId="13" fillId="4" borderId="7" xfId="1" applyFont="1" applyFill="1" applyBorder="1"/>
    <xf numFmtId="2" fontId="17" fillId="4" borderId="8" xfId="1" applyNumberFormat="1" applyFont="1" applyFill="1" applyBorder="1"/>
    <xf numFmtId="0" fontId="13" fillId="4" borderId="9" xfId="1" applyFont="1" applyFill="1" applyBorder="1"/>
    <xf numFmtId="0" fontId="10" fillId="0" borderId="3" xfId="0" applyFont="1" applyBorder="1"/>
    <xf numFmtId="0" fontId="10" fillId="0" borderId="4" xfId="0" applyFont="1" applyBorder="1"/>
    <xf numFmtId="0" fontId="10" fillId="0" borderId="7" xfId="0" applyFont="1" applyBorder="1"/>
    <xf numFmtId="0" fontId="10" fillId="0" borderId="8" xfId="0" applyFont="1" applyBorder="1"/>
    <xf numFmtId="0" fontId="10" fillId="0" borderId="9" xfId="0" applyFont="1" applyBorder="1"/>
    <xf numFmtId="0" fontId="18" fillId="0" borderId="0" xfId="0" applyFont="1" applyAlignment="1"/>
    <xf numFmtId="0" fontId="18" fillId="0" borderId="0" xfId="0" applyFont="1"/>
    <xf numFmtId="0" fontId="21" fillId="0" borderId="2" xfId="0" applyFont="1" applyFill="1" applyBorder="1"/>
    <xf numFmtId="0" fontId="21" fillId="0" borderId="3" xfId="0" applyFont="1" applyFill="1" applyBorder="1"/>
    <xf numFmtId="0" fontId="21" fillId="0" borderId="4" xfId="0" applyFont="1" applyFill="1" applyBorder="1"/>
    <xf numFmtId="0" fontId="18" fillId="0" borderId="0" xfId="0" applyFont="1" applyFill="1"/>
    <xf numFmtId="0" fontId="22" fillId="0" borderId="3" xfId="0" applyFont="1" applyFill="1" applyBorder="1"/>
    <xf numFmtId="0" fontId="22" fillId="0" borderId="4" xfId="0" applyFont="1" applyFill="1" applyBorder="1"/>
    <xf numFmtId="0" fontId="21" fillId="0" borderId="2" xfId="0" applyFont="1" applyBorder="1"/>
    <xf numFmtId="0" fontId="22" fillId="0" borderId="3" xfId="0" applyFont="1" applyBorder="1"/>
    <xf numFmtId="0" fontId="22" fillId="0" borderId="4" xfId="0" applyFont="1" applyBorder="1"/>
    <xf numFmtId="0" fontId="23" fillId="0" borderId="0" xfId="0" applyFont="1"/>
    <xf numFmtId="0" fontId="23" fillId="0" borderId="0" xfId="0" applyFont="1" applyFill="1"/>
    <xf numFmtId="0" fontId="22" fillId="0" borderId="0" xfId="0" applyFont="1"/>
    <xf numFmtId="0" fontId="6" fillId="4" borderId="2" xfId="0" applyFont="1" applyFill="1" applyBorder="1"/>
    <xf numFmtId="0" fontId="6" fillId="4" borderId="3" xfId="0" applyFont="1" applyFill="1" applyBorder="1"/>
    <xf numFmtId="0" fontId="24" fillId="0" borderId="0" xfId="0" applyFont="1"/>
    <xf numFmtId="0" fontId="20" fillId="0" borderId="0" xfId="0" applyFont="1"/>
    <xf numFmtId="0" fontId="25" fillId="0" borderId="2" xfId="0" applyFont="1" applyFill="1" applyBorder="1"/>
    <xf numFmtId="0" fontId="19" fillId="4" borderId="0" xfId="0" applyFont="1" applyFill="1" applyBorder="1" applyAlignment="1">
      <alignment horizontal="center"/>
    </xf>
    <xf numFmtId="0" fontId="19" fillId="4" borderId="12" xfId="0" applyFont="1" applyFill="1" applyBorder="1" applyAlignment="1">
      <alignment horizontal="center"/>
    </xf>
    <xf numFmtId="1" fontId="12" fillId="2" borderId="0" xfId="1" applyNumberFormat="1" applyFont="1" applyFill="1" applyBorder="1"/>
    <xf numFmtId="0" fontId="26" fillId="0" borderId="6" xfId="0" applyFont="1" applyFill="1" applyBorder="1" applyAlignment="1">
      <alignment horizontal="center"/>
    </xf>
  </cellXfs>
  <cellStyles count="5">
    <cellStyle name="Komma 2" xfId="2"/>
    <cellStyle name="Prozent 2" xfId="4"/>
    <cellStyle name="Standard" xfId="0" builtinId="0"/>
    <cellStyle name="Standard 2" xfId="1"/>
    <cellStyle name="Währung 2" xfId="3"/>
  </cellStyles>
  <dxfs count="0"/>
  <tableStyles count="0" defaultTableStyle="TableStyleMedium2" defaultPivotStyle="PivotStyleLight16"/>
  <colors>
    <mruColors>
      <color rgb="FFFFFFCC"/>
      <color rgb="FF33CC33"/>
      <color rgb="FFFF505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1476375</xdr:colOff>
      <xdr:row>0</xdr:row>
      <xdr:rowOff>19412</xdr:rowOff>
    </xdr:from>
    <xdr:to>
      <xdr:col>9</xdr:col>
      <xdr:colOff>647700</xdr:colOff>
      <xdr:row>3</xdr:row>
      <xdr:rowOff>116833</xdr:rowOff>
    </xdr:to>
    <xdr:pic>
      <xdr:nvPicPr>
        <xdr:cNvPr id="3" name="Grafik 2" descr="C:\Users\Sandra\AppData\Local\Packages\Microsoft.Windows.Photos_8wekyb3d8bbwe\TempState\ShareServiceTempFolder\Biogas Rengstl_farbig.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20425" y="19412"/>
          <a:ext cx="1257300" cy="1259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64"/>
  <sheetViews>
    <sheetView tabSelected="1" topLeftCell="A7" workbookViewId="0">
      <selection activeCell="N31" sqref="N31"/>
    </sheetView>
  </sheetViews>
  <sheetFormatPr baseColWidth="10" defaultRowHeight="15" x14ac:dyDescent="0.25"/>
  <cols>
    <col min="1" max="1" width="36.85546875" style="29" customWidth="1"/>
    <col min="2" max="2" width="11.42578125" style="29" customWidth="1"/>
    <col min="3" max="3" width="11.42578125" style="29"/>
    <col min="4" max="4" width="7.42578125" style="29" customWidth="1"/>
    <col min="5" max="5" width="27.7109375" style="29" customWidth="1"/>
    <col min="6" max="6" width="11.42578125" style="29"/>
    <col min="7" max="7" width="28.85546875" style="29" customWidth="1"/>
    <col min="8" max="8" width="8" style="29" customWidth="1"/>
    <col min="9" max="9" width="31.28515625" style="29" customWidth="1"/>
    <col min="10" max="10" width="11.42578125" style="29"/>
    <col min="11" max="11" width="17.85546875" style="29" customWidth="1"/>
    <col min="12" max="16384" width="11.42578125" style="29"/>
  </cols>
  <sheetData>
    <row r="2" spans="1:18" s="85" customFormat="1" ht="61.5" x14ac:dyDescent="0.9">
      <c r="E2" s="23" t="s">
        <v>66</v>
      </c>
      <c r="F2" s="84"/>
      <c r="G2" s="84"/>
      <c r="H2" s="84"/>
      <c r="I2"/>
    </row>
    <row r="4" spans="1:18" x14ac:dyDescent="0.25">
      <c r="C4" s="30"/>
      <c r="D4" s="30"/>
      <c r="E4" s="30"/>
      <c r="F4" s="30"/>
      <c r="G4" s="30"/>
      <c r="H4" s="30"/>
      <c r="I4" s="30"/>
      <c r="J4" s="30"/>
    </row>
    <row r="5" spans="1:18" s="101" customFormat="1" ht="36" x14ac:dyDescent="0.55000000000000004">
      <c r="B5" s="103" t="s">
        <v>59</v>
      </c>
      <c r="C5" s="103"/>
      <c r="D5" s="103"/>
      <c r="E5" s="103"/>
      <c r="F5" s="103"/>
      <c r="G5" s="103"/>
      <c r="H5" s="103"/>
      <c r="I5" s="103"/>
      <c r="J5" s="104"/>
    </row>
    <row r="8" spans="1:18" ht="23.25" x14ac:dyDescent="0.35">
      <c r="A8" s="100" t="s">
        <v>78</v>
      </c>
      <c r="C8" s="5"/>
      <c r="D8" s="5"/>
      <c r="E8" s="5"/>
    </row>
    <row r="10" spans="1:18" ht="21.75" thickBot="1" x14ac:dyDescent="0.4">
      <c r="A10" s="31"/>
      <c r="B10" s="31"/>
      <c r="C10" s="31"/>
      <c r="D10" s="31"/>
      <c r="E10" s="31"/>
      <c r="F10" s="31"/>
      <c r="G10" s="31"/>
      <c r="H10" s="31"/>
      <c r="R10" s="3"/>
    </row>
    <row r="11" spans="1:18" s="85" customFormat="1" ht="36" x14ac:dyDescent="0.55000000000000004">
      <c r="A11" s="86" t="s">
        <v>53</v>
      </c>
      <c r="B11" s="87"/>
      <c r="C11" s="88"/>
      <c r="D11" s="89"/>
      <c r="E11" s="102" t="s">
        <v>54</v>
      </c>
      <c r="F11" s="90"/>
      <c r="G11" s="91"/>
      <c r="H11" s="89"/>
      <c r="I11" s="92" t="s">
        <v>58</v>
      </c>
      <c r="J11" s="93"/>
      <c r="K11" s="94"/>
    </row>
    <row r="12" spans="1:18" ht="21" x14ac:dyDescent="0.35">
      <c r="A12" s="32"/>
      <c r="B12" s="1"/>
      <c r="C12" s="33"/>
      <c r="D12" s="31"/>
      <c r="E12" s="32"/>
      <c r="F12" s="34"/>
      <c r="G12" s="33"/>
      <c r="H12" s="31"/>
      <c r="I12" s="35"/>
      <c r="J12" s="36"/>
      <c r="K12" s="37"/>
      <c r="L12" s="2"/>
      <c r="M12" s="3" t="s">
        <v>57</v>
      </c>
      <c r="N12" s="3"/>
      <c r="O12" s="3"/>
    </row>
    <row r="13" spans="1:18" ht="15.75" thickBot="1" x14ac:dyDescent="0.3">
      <c r="A13" s="38" t="s">
        <v>47</v>
      </c>
      <c r="B13" s="39"/>
      <c r="C13" s="40"/>
      <c r="D13" s="31"/>
      <c r="E13" s="38" t="s">
        <v>47</v>
      </c>
      <c r="F13" s="34"/>
      <c r="G13" s="33"/>
      <c r="H13" s="31"/>
      <c r="I13" s="38" t="s">
        <v>47</v>
      </c>
      <c r="J13" s="36"/>
      <c r="K13" s="37"/>
    </row>
    <row r="14" spans="1:18" ht="21" x14ac:dyDescent="0.35">
      <c r="A14" s="26" t="s">
        <v>63</v>
      </c>
      <c r="B14" s="41">
        <v>2500</v>
      </c>
      <c r="C14" s="42" t="s">
        <v>0</v>
      </c>
      <c r="D14" s="31"/>
      <c r="E14" s="26" t="s">
        <v>64</v>
      </c>
      <c r="F14" s="41">
        <v>25000</v>
      </c>
      <c r="G14" s="42" t="s">
        <v>7</v>
      </c>
      <c r="H14" s="31"/>
      <c r="I14" s="43" t="s">
        <v>65</v>
      </c>
      <c r="J14" s="41">
        <v>20000</v>
      </c>
      <c r="K14" s="44" t="s">
        <v>29</v>
      </c>
      <c r="L14" s="4"/>
      <c r="M14" s="3" t="s">
        <v>56</v>
      </c>
      <c r="N14" s="3"/>
      <c r="O14" s="3"/>
      <c r="P14" s="3"/>
      <c r="Q14" s="3"/>
    </row>
    <row r="15" spans="1:18" x14ac:dyDescent="0.25">
      <c r="A15" s="25" t="s">
        <v>49</v>
      </c>
      <c r="B15" s="45">
        <v>1.4</v>
      </c>
      <c r="C15" s="40" t="s">
        <v>1</v>
      </c>
      <c r="D15" s="31"/>
      <c r="E15" s="25" t="s">
        <v>28</v>
      </c>
      <c r="F15" s="45">
        <v>14.5</v>
      </c>
      <c r="G15" s="40" t="s">
        <v>11</v>
      </c>
      <c r="H15" s="31"/>
      <c r="I15" s="46" t="s">
        <v>60</v>
      </c>
      <c r="J15" s="45">
        <v>14</v>
      </c>
      <c r="K15" s="47" t="s">
        <v>11</v>
      </c>
    </row>
    <row r="16" spans="1:18" ht="21" x14ac:dyDescent="0.35">
      <c r="A16" s="25" t="s">
        <v>48</v>
      </c>
      <c r="B16" s="48">
        <f>B14*B15</f>
        <v>3500</v>
      </c>
      <c r="C16" s="40" t="s">
        <v>2</v>
      </c>
      <c r="D16" s="31"/>
      <c r="E16" s="25" t="s">
        <v>23</v>
      </c>
      <c r="F16" s="48">
        <f>F14*F15/100</f>
        <v>3625</v>
      </c>
      <c r="G16" s="40" t="s">
        <v>2</v>
      </c>
      <c r="H16" s="31"/>
      <c r="I16" s="46" t="s">
        <v>30</v>
      </c>
      <c r="J16" s="45">
        <v>440</v>
      </c>
      <c r="K16" s="49" t="s">
        <v>31</v>
      </c>
      <c r="L16" s="24"/>
      <c r="M16" s="3" t="s">
        <v>52</v>
      </c>
      <c r="N16" s="3"/>
      <c r="O16" s="3"/>
      <c r="P16" s="3"/>
      <c r="Q16" s="3"/>
    </row>
    <row r="17" spans="1:11" x14ac:dyDescent="0.25">
      <c r="A17" s="25" t="s">
        <v>50</v>
      </c>
      <c r="B17" s="50">
        <v>300</v>
      </c>
      <c r="C17" s="40" t="s">
        <v>2</v>
      </c>
      <c r="D17" s="31"/>
      <c r="E17" s="25" t="s">
        <v>3</v>
      </c>
      <c r="F17" s="50">
        <v>300</v>
      </c>
      <c r="G17" s="40" t="s">
        <v>2</v>
      </c>
      <c r="H17" s="31"/>
      <c r="I17" s="46"/>
      <c r="J17" s="51"/>
      <c r="K17" s="49"/>
    </row>
    <row r="18" spans="1:11" x14ac:dyDescent="0.25">
      <c r="A18" s="25" t="s">
        <v>4</v>
      </c>
      <c r="B18" s="50">
        <v>70</v>
      </c>
      <c r="C18" s="40" t="s">
        <v>2</v>
      </c>
      <c r="D18" s="31"/>
      <c r="E18" s="25" t="s">
        <v>4</v>
      </c>
      <c r="F18" s="50">
        <v>70</v>
      </c>
      <c r="G18" s="40" t="s">
        <v>2</v>
      </c>
      <c r="H18" s="31"/>
      <c r="I18" s="46" t="s">
        <v>32</v>
      </c>
      <c r="J18" s="48">
        <f>(J14*J15/100)+J16</f>
        <v>3240</v>
      </c>
      <c r="K18" s="47" t="s">
        <v>2</v>
      </c>
    </row>
    <row r="19" spans="1:11" x14ac:dyDescent="0.25">
      <c r="A19" s="27" t="s">
        <v>5</v>
      </c>
      <c r="B19" s="52">
        <f>B18+B17+B16</f>
        <v>3870</v>
      </c>
      <c r="C19" s="40" t="s">
        <v>2</v>
      </c>
      <c r="D19" s="31"/>
      <c r="E19" s="27" t="s">
        <v>24</v>
      </c>
      <c r="F19" s="52">
        <f>F16+F17+F18</f>
        <v>3995</v>
      </c>
      <c r="G19" s="40" t="s">
        <v>2</v>
      </c>
      <c r="H19" s="31"/>
      <c r="I19" s="46" t="s">
        <v>3</v>
      </c>
      <c r="J19" s="48">
        <v>100</v>
      </c>
      <c r="K19" s="47" t="s">
        <v>13</v>
      </c>
    </row>
    <row r="20" spans="1:11" x14ac:dyDescent="0.25">
      <c r="A20" s="25"/>
      <c r="B20" s="39"/>
      <c r="C20" s="40"/>
      <c r="D20" s="31"/>
      <c r="E20" s="25"/>
      <c r="F20" s="39"/>
      <c r="G20" s="40"/>
      <c r="H20" s="31"/>
      <c r="I20" s="46" t="s">
        <v>33</v>
      </c>
      <c r="J20" s="48">
        <v>0</v>
      </c>
      <c r="K20" s="47" t="s">
        <v>13</v>
      </c>
    </row>
    <row r="21" spans="1:11" x14ac:dyDescent="0.25">
      <c r="A21" s="25" t="s">
        <v>6</v>
      </c>
      <c r="B21" s="48">
        <f>B14*10</f>
        <v>25000</v>
      </c>
      <c r="C21" s="40" t="s">
        <v>7</v>
      </c>
      <c r="D21" s="31"/>
      <c r="E21" s="25" t="s">
        <v>55</v>
      </c>
      <c r="F21" s="48">
        <f>F14/1.1</f>
        <v>22727.272727272724</v>
      </c>
      <c r="G21" s="40" t="s">
        <v>7</v>
      </c>
      <c r="H21" s="31"/>
      <c r="I21" s="53" t="s">
        <v>34</v>
      </c>
      <c r="J21" s="52">
        <f>J18+J19</f>
        <v>3340</v>
      </c>
      <c r="K21" s="47" t="s">
        <v>13</v>
      </c>
    </row>
    <row r="22" spans="1:11" x14ac:dyDescent="0.25">
      <c r="A22" s="25" t="s">
        <v>62</v>
      </c>
      <c r="B22" s="105">
        <v>80</v>
      </c>
      <c r="C22" s="40" t="s">
        <v>8</v>
      </c>
      <c r="D22" s="31"/>
      <c r="E22" s="25" t="s">
        <v>62</v>
      </c>
      <c r="F22" s="105">
        <v>80</v>
      </c>
      <c r="G22" s="40" t="s">
        <v>8</v>
      </c>
      <c r="H22" s="31"/>
      <c r="I22" s="46"/>
      <c r="J22" s="55"/>
      <c r="K22" s="47"/>
    </row>
    <row r="23" spans="1:11" x14ac:dyDescent="0.25">
      <c r="A23" s="25" t="s">
        <v>9</v>
      </c>
      <c r="B23" s="48">
        <f>(B21*B22/100)</f>
        <v>20000</v>
      </c>
      <c r="C23" s="40" t="s">
        <v>7</v>
      </c>
      <c r="D23" s="31"/>
      <c r="E23" s="25" t="s">
        <v>61</v>
      </c>
      <c r="F23" s="48">
        <f>F21*F22/100</f>
        <v>18181.81818181818</v>
      </c>
      <c r="G23" s="40" t="s">
        <v>7</v>
      </c>
      <c r="H23" s="31"/>
      <c r="I23" s="46" t="s">
        <v>35</v>
      </c>
      <c r="J23" s="48">
        <f>J14</f>
        <v>20000</v>
      </c>
      <c r="K23" s="47" t="s">
        <v>7</v>
      </c>
    </row>
    <row r="24" spans="1:11" ht="15.75" thickBot="1" x14ac:dyDescent="0.3">
      <c r="A24" s="28" t="s">
        <v>51</v>
      </c>
      <c r="B24" s="56">
        <f>B19/B23*100</f>
        <v>19.350000000000001</v>
      </c>
      <c r="C24" s="57" t="s">
        <v>11</v>
      </c>
      <c r="D24" s="31"/>
      <c r="E24" s="28" t="s">
        <v>10</v>
      </c>
      <c r="F24" s="56">
        <f>F19/F23*100</f>
        <v>21.972500000000004</v>
      </c>
      <c r="G24" s="57" t="s">
        <v>20</v>
      </c>
      <c r="H24" s="31"/>
      <c r="I24" s="46" t="s">
        <v>62</v>
      </c>
      <c r="J24" s="54">
        <v>100</v>
      </c>
      <c r="K24" s="47" t="s">
        <v>8</v>
      </c>
    </row>
    <row r="25" spans="1:11" x14ac:dyDescent="0.25">
      <c r="A25" s="27"/>
      <c r="B25" s="58"/>
      <c r="C25" s="59"/>
      <c r="D25" s="31"/>
      <c r="E25" s="27"/>
      <c r="F25" s="58"/>
      <c r="G25" s="59"/>
      <c r="H25" s="31"/>
      <c r="I25" s="46" t="s">
        <v>36</v>
      </c>
      <c r="J25" s="48">
        <f>J23*J24/100</f>
        <v>20000</v>
      </c>
      <c r="K25" s="47" t="s">
        <v>7</v>
      </c>
    </row>
    <row r="26" spans="1:11" x14ac:dyDescent="0.25">
      <c r="A26" s="27"/>
      <c r="B26" s="58"/>
      <c r="C26" s="59"/>
      <c r="D26" s="31"/>
      <c r="E26" s="27"/>
      <c r="F26" s="58"/>
      <c r="G26" s="59"/>
      <c r="H26" s="31"/>
      <c r="I26" s="46" t="s">
        <v>34</v>
      </c>
      <c r="J26" s="60">
        <f>J21</f>
        <v>3340</v>
      </c>
      <c r="K26" s="47" t="s">
        <v>13</v>
      </c>
    </row>
    <row r="27" spans="1:11" ht="15.75" thickBot="1" x14ac:dyDescent="0.3">
      <c r="A27" s="27"/>
      <c r="B27" s="58"/>
      <c r="C27" s="59"/>
      <c r="D27" s="31"/>
      <c r="E27" s="27"/>
      <c r="F27" s="58"/>
      <c r="G27" s="59"/>
      <c r="H27" s="31"/>
      <c r="I27" s="61" t="s">
        <v>10</v>
      </c>
      <c r="J27" s="56">
        <f>J26/J25*100</f>
        <v>16.7</v>
      </c>
      <c r="K27" s="62" t="s">
        <v>11</v>
      </c>
    </row>
    <row r="28" spans="1:11" ht="15.75" thickBot="1" x14ac:dyDescent="0.3">
      <c r="A28" s="27"/>
      <c r="B28" s="58"/>
      <c r="C28" s="59"/>
      <c r="D28" s="31"/>
      <c r="E28" s="27"/>
      <c r="F28" s="58"/>
      <c r="G28" s="59"/>
      <c r="H28" s="31"/>
      <c r="I28" s="106" t="s">
        <v>46</v>
      </c>
      <c r="J28" s="36"/>
      <c r="K28" s="37"/>
    </row>
    <row r="29" spans="1:11" x14ac:dyDescent="0.25">
      <c r="A29" s="27"/>
      <c r="B29" s="58"/>
      <c r="C29" s="59"/>
      <c r="D29" s="31"/>
      <c r="E29" s="27"/>
      <c r="F29" s="58"/>
      <c r="G29" s="59"/>
      <c r="H29" s="31"/>
      <c r="I29" s="43" t="s">
        <v>37</v>
      </c>
      <c r="J29" s="63">
        <v>12019</v>
      </c>
      <c r="K29" s="44" t="s">
        <v>13</v>
      </c>
    </row>
    <row r="30" spans="1:11" x14ac:dyDescent="0.25">
      <c r="A30" s="27"/>
      <c r="B30" s="58"/>
      <c r="C30" s="59"/>
      <c r="D30" s="31"/>
      <c r="E30" s="27"/>
      <c r="F30" s="58"/>
      <c r="G30" s="59"/>
      <c r="H30" s="31"/>
      <c r="I30" s="46" t="s">
        <v>38</v>
      </c>
      <c r="J30" s="64">
        <v>12000</v>
      </c>
      <c r="K30" s="47" t="s">
        <v>13</v>
      </c>
    </row>
    <row r="31" spans="1:11" ht="15.75" thickBot="1" x14ac:dyDescent="0.3">
      <c r="A31" s="106" t="s">
        <v>46</v>
      </c>
      <c r="B31" s="34"/>
      <c r="C31" s="33"/>
      <c r="D31" s="31"/>
      <c r="E31" s="106" t="s">
        <v>46</v>
      </c>
      <c r="F31" s="34"/>
      <c r="G31" s="33"/>
      <c r="H31" s="31"/>
      <c r="I31" s="46" t="s">
        <v>39</v>
      </c>
      <c r="J31" s="65">
        <v>50</v>
      </c>
      <c r="K31" s="47" t="s">
        <v>8</v>
      </c>
    </row>
    <row r="32" spans="1:11" x14ac:dyDescent="0.25">
      <c r="A32" s="26" t="s">
        <v>12</v>
      </c>
      <c r="B32" s="41">
        <v>16500</v>
      </c>
      <c r="C32" s="42" t="s">
        <v>13</v>
      </c>
      <c r="D32" s="31"/>
      <c r="E32" s="26" t="s">
        <v>25</v>
      </c>
      <c r="F32" s="41">
        <v>16500</v>
      </c>
      <c r="G32" s="42" t="s">
        <v>13</v>
      </c>
      <c r="H32" s="31"/>
      <c r="I32" s="66" t="s">
        <v>40</v>
      </c>
      <c r="J32" s="67">
        <f>(J29+J30)-((J29+J30)*J31/100)</f>
        <v>12009.5</v>
      </c>
      <c r="K32" s="47" t="s">
        <v>13</v>
      </c>
    </row>
    <row r="33" spans="1:14" x14ac:dyDescent="0.25">
      <c r="A33" s="25" t="s">
        <v>14</v>
      </c>
      <c r="B33" s="68">
        <v>3</v>
      </c>
      <c r="C33" s="40" t="s">
        <v>8</v>
      </c>
      <c r="D33" s="31"/>
      <c r="E33" s="25" t="s">
        <v>14</v>
      </c>
      <c r="F33" s="68">
        <v>3</v>
      </c>
      <c r="G33" s="40" t="s">
        <v>8</v>
      </c>
      <c r="H33" s="31"/>
      <c r="I33" s="46" t="s">
        <v>41</v>
      </c>
      <c r="J33" s="69">
        <v>3</v>
      </c>
      <c r="K33" s="47" t="s">
        <v>8</v>
      </c>
    </row>
    <row r="34" spans="1:14" x14ac:dyDescent="0.25">
      <c r="A34" s="25" t="s">
        <v>15</v>
      </c>
      <c r="B34" s="68">
        <v>20</v>
      </c>
      <c r="C34" s="40" t="s">
        <v>16</v>
      </c>
      <c r="D34" s="31"/>
      <c r="E34" s="25" t="s">
        <v>15</v>
      </c>
      <c r="F34" s="70">
        <v>20</v>
      </c>
      <c r="G34" s="40" t="s">
        <v>16</v>
      </c>
      <c r="H34" s="31"/>
      <c r="I34" s="46" t="s">
        <v>42</v>
      </c>
      <c r="J34" s="69">
        <v>20</v>
      </c>
      <c r="K34" s="47" t="s">
        <v>16</v>
      </c>
    </row>
    <row r="35" spans="1:14" x14ac:dyDescent="0.25">
      <c r="A35" s="25" t="s">
        <v>17</v>
      </c>
      <c r="B35" s="71">
        <f>(B32/B34)+(B32*B33/100/2)</f>
        <v>1072.5</v>
      </c>
      <c r="C35" s="40" t="s">
        <v>2</v>
      </c>
      <c r="D35" s="31"/>
      <c r="E35" s="25" t="s">
        <v>17</v>
      </c>
      <c r="F35" s="71">
        <f>(F32/F34)+(F32*F33/100/2)</f>
        <v>1072.5</v>
      </c>
      <c r="G35" s="40" t="s">
        <v>2</v>
      </c>
      <c r="H35" s="31"/>
      <c r="I35" s="46" t="s">
        <v>77</v>
      </c>
      <c r="J35" s="71">
        <f>((J32)/J34)+(J32*J33/100/2)</f>
        <v>780.61750000000006</v>
      </c>
      <c r="K35" s="47" t="s">
        <v>2</v>
      </c>
    </row>
    <row r="36" spans="1:14" x14ac:dyDescent="0.25">
      <c r="A36" s="25" t="s">
        <v>18</v>
      </c>
      <c r="B36" s="72">
        <f>B35+B19</f>
        <v>4942.5</v>
      </c>
      <c r="C36" s="73" t="s">
        <v>2</v>
      </c>
      <c r="D36" s="31"/>
      <c r="E36" s="25" t="s">
        <v>18</v>
      </c>
      <c r="F36" s="72">
        <f>F35+F19</f>
        <v>5067.5</v>
      </c>
      <c r="G36" s="73" t="s">
        <v>2</v>
      </c>
      <c r="H36" s="31"/>
      <c r="I36" s="46" t="s">
        <v>18</v>
      </c>
      <c r="J36" s="72">
        <f>J35+J21</f>
        <v>4120.6175000000003</v>
      </c>
      <c r="K36" s="74" t="s">
        <v>2</v>
      </c>
    </row>
    <row r="37" spans="1:14" x14ac:dyDescent="0.25">
      <c r="A37" s="25" t="s">
        <v>19</v>
      </c>
      <c r="B37" s="75">
        <f>B35/B23*100</f>
        <v>5.3624999999999998</v>
      </c>
      <c r="C37" s="40" t="s">
        <v>20</v>
      </c>
      <c r="D37" s="31"/>
      <c r="E37" s="25" t="s">
        <v>26</v>
      </c>
      <c r="F37" s="75">
        <f>F35/F23*100</f>
        <v>5.8987500000000006</v>
      </c>
      <c r="G37" s="40" t="s">
        <v>20</v>
      </c>
      <c r="H37" s="31"/>
      <c r="I37" s="46" t="s">
        <v>43</v>
      </c>
      <c r="J37" s="75">
        <f>J35/J25*100</f>
        <v>3.9030875000000007</v>
      </c>
      <c r="K37" s="47" t="s">
        <v>20</v>
      </c>
    </row>
    <row r="38" spans="1:14" x14ac:dyDescent="0.25">
      <c r="A38" s="25" t="s">
        <v>21</v>
      </c>
      <c r="B38" s="75">
        <f>B24</f>
        <v>19.350000000000001</v>
      </c>
      <c r="C38" s="40" t="s">
        <v>20</v>
      </c>
      <c r="D38" s="31"/>
      <c r="E38" s="25" t="s">
        <v>27</v>
      </c>
      <c r="F38" s="75">
        <f>F24</f>
        <v>21.972500000000004</v>
      </c>
      <c r="G38" s="40" t="s">
        <v>20</v>
      </c>
      <c r="H38" s="31"/>
      <c r="I38" s="46" t="s">
        <v>44</v>
      </c>
      <c r="J38" s="75">
        <f>J21/J25*100</f>
        <v>16.7</v>
      </c>
      <c r="K38" s="47" t="s">
        <v>20</v>
      </c>
    </row>
    <row r="39" spans="1:14" ht="15.75" thickBot="1" x14ac:dyDescent="0.3">
      <c r="A39" s="76" t="s">
        <v>22</v>
      </c>
      <c r="B39" s="77">
        <f>B37+B38</f>
        <v>24.712500000000002</v>
      </c>
      <c r="C39" s="78" t="s">
        <v>20</v>
      </c>
      <c r="D39" s="31"/>
      <c r="E39" s="76" t="s">
        <v>22</v>
      </c>
      <c r="F39" s="77">
        <f>F37+F38</f>
        <v>27.871250000000003</v>
      </c>
      <c r="G39" s="78" t="s">
        <v>20</v>
      </c>
      <c r="H39" s="31"/>
      <c r="I39" s="76" t="s">
        <v>22</v>
      </c>
      <c r="J39" s="77">
        <f>J37+J38</f>
        <v>20.603087500000001</v>
      </c>
      <c r="K39" s="78" t="s">
        <v>20</v>
      </c>
    </row>
    <row r="40" spans="1:14" x14ac:dyDescent="0.25">
      <c r="A40" s="31"/>
      <c r="B40" s="31"/>
      <c r="C40" s="31"/>
      <c r="D40" s="31"/>
      <c r="E40" s="31"/>
      <c r="F40" s="31"/>
      <c r="G40" s="31"/>
      <c r="H40" s="31"/>
    </row>
    <row r="41" spans="1:14" x14ac:dyDescent="0.25">
      <c r="A41" s="31"/>
      <c r="B41" s="31"/>
      <c r="C41" s="31"/>
      <c r="D41" s="31"/>
      <c r="E41" s="31"/>
      <c r="F41" s="31"/>
      <c r="G41" s="31"/>
      <c r="H41" s="31"/>
    </row>
    <row r="42" spans="1:14" x14ac:dyDescent="0.25">
      <c r="A42" s="31"/>
      <c r="B42" s="31"/>
      <c r="C42" s="31"/>
      <c r="E42" s="31"/>
      <c r="F42" s="31"/>
      <c r="G42" s="31"/>
    </row>
    <row r="43" spans="1:14" x14ac:dyDescent="0.25">
      <c r="A43" s="31"/>
      <c r="B43" s="31"/>
      <c r="C43" s="31"/>
      <c r="E43" s="31"/>
      <c r="F43" s="31"/>
      <c r="G43" s="31"/>
    </row>
    <row r="44" spans="1:14" s="85" customFormat="1" ht="28.5" x14ac:dyDescent="0.45">
      <c r="A44" s="95" t="s">
        <v>75</v>
      </c>
      <c r="B44" s="96"/>
      <c r="C44" s="96"/>
      <c r="D44" s="96"/>
      <c r="E44" s="97"/>
      <c r="F44" s="97"/>
    </row>
    <row r="46" spans="1:14" ht="15.75" thickBot="1" x14ac:dyDescent="0.3"/>
    <row r="47" spans="1:14" ht="21" x14ac:dyDescent="0.35">
      <c r="A47" s="21" t="s">
        <v>76</v>
      </c>
      <c r="B47" s="22"/>
      <c r="C47" s="8"/>
      <c r="D47" s="15" t="s">
        <v>67</v>
      </c>
      <c r="E47" s="16"/>
      <c r="K47" s="3"/>
      <c r="L47" s="3"/>
      <c r="M47" s="3"/>
      <c r="N47" s="3"/>
    </row>
    <row r="48" spans="1:14" ht="21" x14ac:dyDescent="0.35">
      <c r="A48" s="9"/>
      <c r="B48" s="10"/>
      <c r="C48" s="10"/>
      <c r="D48" s="10"/>
      <c r="E48" s="11"/>
      <c r="K48" s="3"/>
      <c r="L48" s="3"/>
      <c r="M48" s="3"/>
      <c r="N48" s="3"/>
    </row>
    <row r="49" spans="1:14" ht="21" x14ac:dyDescent="0.35">
      <c r="A49" s="9" t="s">
        <v>68</v>
      </c>
      <c r="B49" s="10"/>
      <c r="C49" s="10"/>
      <c r="D49" s="17">
        <f>B39</f>
        <v>24.712500000000002</v>
      </c>
      <c r="E49" s="11"/>
      <c r="K49" s="3"/>
      <c r="L49" s="3"/>
      <c r="M49" s="3"/>
      <c r="N49" s="6"/>
    </row>
    <row r="50" spans="1:14" ht="21" x14ac:dyDescent="0.35">
      <c r="A50" s="9" t="s">
        <v>69</v>
      </c>
      <c r="B50" s="10"/>
      <c r="C50" s="10"/>
      <c r="D50" s="17">
        <f>F39</f>
        <v>27.871250000000003</v>
      </c>
      <c r="E50" s="11"/>
      <c r="K50" s="3"/>
      <c r="L50" s="3"/>
      <c r="M50" s="3"/>
      <c r="N50" s="6"/>
    </row>
    <row r="51" spans="1:14" ht="21" x14ac:dyDescent="0.35">
      <c r="A51" s="9" t="s">
        <v>45</v>
      </c>
      <c r="B51" s="10"/>
      <c r="C51" s="10"/>
      <c r="D51" s="17">
        <f>J39</f>
        <v>20.603087500000001</v>
      </c>
      <c r="E51" s="11"/>
      <c r="K51" s="3"/>
      <c r="L51" s="3"/>
      <c r="M51" s="3"/>
      <c r="N51" s="6"/>
    </row>
    <row r="52" spans="1:14" ht="19.5" thickBot="1" x14ac:dyDescent="0.35">
      <c r="A52" s="18"/>
      <c r="B52" s="19"/>
      <c r="C52" s="19"/>
      <c r="D52" s="19"/>
      <c r="E52" s="20"/>
    </row>
    <row r="53" spans="1:14" ht="18.75" x14ac:dyDescent="0.3">
      <c r="A53" s="21" t="s">
        <v>70</v>
      </c>
      <c r="B53" s="22"/>
      <c r="C53" s="22"/>
      <c r="D53" s="15"/>
      <c r="E53" s="16"/>
    </row>
    <row r="54" spans="1:14" ht="18.75" x14ac:dyDescent="0.3">
      <c r="A54" s="9"/>
      <c r="B54" s="10"/>
      <c r="C54" s="10"/>
      <c r="D54" s="10"/>
      <c r="E54" s="11"/>
    </row>
    <row r="55" spans="1:14" ht="18.75" x14ac:dyDescent="0.3">
      <c r="A55" s="9" t="s">
        <v>68</v>
      </c>
      <c r="B55" s="10"/>
      <c r="C55" s="10"/>
      <c r="D55" s="12">
        <f>B36</f>
        <v>4942.5</v>
      </c>
      <c r="E55" s="11" t="s">
        <v>13</v>
      </c>
    </row>
    <row r="56" spans="1:14" ht="18.75" x14ac:dyDescent="0.3">
      <c r="A56" s="9" t="s">
        <v>69</v>
      </c>
      <c r="B56" s="10"/>
      <c r="C56" s="10"/>
      <c r="D56" s="12">
        <f>F36</f>
        <v>5067.5</v>
      </c>
      <c r="E56" s="11" t="s">
        <v>13</v>
      </c>
    </row>
    <row r="57" spans="1:14" ht="18.75" x14ac:dyDescent="0.3">
      <c r="A57" s="9" t="s">
        <v>45</v>
      </c>
      <c r="B57" s="10"/>
      <c r="C57" s="10"/>
      <c r="D57" s="12">
        <f>J36</f>
        <v>4120.6175000000003</v>
      </c>
      <c r="E57" s="11" t="s">
        <v>13</v>
      </c>
    </row>
    <row r="58" spans="1:14" ht="19.5" thickBot="1" x14ac:dyDescent="0.35">
      <c r="A58" s="18"/>
      <c r="B58" s="19"/>
      <c r="C58" s="19"/>
      <c r="D58" s="19"/>
      <c r="E58" s="20"/>
    </row>
    <row r="59" spans="1:14" ht="19.5" thickBot="1" x14ac:dyDescent="0.35">
      <c r="A59" s="7"/>
      <c r="B59" s="7"/>
      <c r="C59" s="7"/>
      <c r="D59" s="7"/>
      <c r="E59" s="7"/>
    </row>
    <row r="60" spans="1:14" ht="18.75" x14ac:dyDescent="0.3">
      <c r="A60" s="98" t="s">
        <v>71</v>
      </c>
      <c r="B60" s="99"/>
      <c r="C60" s="99"/>
      <c r="D60" s="99"/>
      <c r="E60" s="8"/>
      <c r="F60" s="79"/>
      <c r="G60" s="80"/>
    </row>
    <row r="61" spans="1:14" ht="18.75" x14ac:dyDescent="0.3">
      <c r="A61" s="9"/>
      <c r="B61" s="10"/>
      <c r="C61" s="10"/>
      <c r="D61" s="10"/>
      <c r="E61" s="10"/>
      <c r="F61" s="13" t="s">
        <v>74</v>
      </c>
      <c r="G61" s="11"/>
    </row>
    <row r="62" spans="1:14" ht="18.75" x14ac:dyDescent="0.3">
      <c r="A62" s="9" t="s">
        <v>72</v>
      </c>
      <c r="B62" s="10"/>
      <c r="C62" s="10"/>
      <c r="D62" s="12">
        <f>D55-D57</f>
        <v>821.88249999999971</v>
      </c>
      <c r="E62" s="10" t="s">
        <v>13</v>
      </c>
      <c r="F62" s="13">
        <f>D62*10</f>
        <v>8218.8249999999971</v>
      </c>
      <c r="G62" s="14" t="s">
        <v>13</v>
      </c>
    </row>
    <row r="63" spans="1:14" ht="18.75" x14ac:dyDescent="0.3">
      <c r="A63" s="9" t="s">
        <v>73</v>
      </c>
      <c r="B63" s="10"/>
      <c r="C63" s="10"/>
      <c r="D63" s="12">
        <f>D56-D57</f>
        <v>946.88249999999971</v>
      </c>
      <c r="E63" s="10" t="s">
        <v>13</v>
      </c>
      <c r="F63" s="13">
        <f>D63*10</f>
        <v>9468.8249999999971</v>
      </c>
      <c r="G63" s="14" t="s">
        <v>13</v>
      </c>
    </row>
    <row r="64" spans="1:14" ht="15.75" thickBot="1" x14ac:dyDescent="0.3">
      <c r="A64" s="81"/>
      <c r="B64" s="82"/>
      <c r="C64" s="82"/>
      <c r="D64" s="82"/>
      <c r="E64" s="82"/>
      <c r="F64" s="82"/>
      <c r="G64" s="83"/>
    </row>
  </sheetData>
  <mergeCells count="1">
    <mergeCell ref="B5:J5"/>
  </mergeCells>
  <pageMargins left="0.7" right="0.7" top="0.78740157499999996" bottom="0.78740157499999996" header="0.3" footer="0.3"/>
  <pageSetup paperSize="9" orientation="portrait"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dc:creator>
  <cp:lastModifiedBy>Sandra</cp:lastModifiedBy>
  <cp:lastPrinted>2024-02-12T20:32:09Z</cp:lastPrinted>
  <dcterms:created xsi:type="dcterms:W3CDTF">2024-02-11T13:48:06Z</dcterms:created>
  <dcterms:modified xsi:type="dcterms:W3CDTF">2024-02-15T07:36:14Z</dcterms:modified>
</cp:coreProperties>
</file>